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Foregiveness\"/>
    </mc:Choice>
  </mc:AlternateContent>
  <xr:revisionPtr revIDLastSave="0" documentId="8_{E2D59D46-54A2-47AE-A841-0CA75DEA0315}" xr6:coauthVersionLast="45" xr6:coauthVersionMax="45" xr10:uidLastSave="{00000000-0000-0000-0000-000000000000}"/>
  <bookViews>
    <workbookView xWindow="-120" yWindow="-120" windowWidth="20730" windowHeight="11160" tabRatio="783" xr2:uid="{00000000-000D-0000-FFFF-FFFF00000000}"/>
  </bookViews>
  <sheets>
    <sheet name="Ongoing Forgiveness Monitoring" sheetId="20" r:id="rId1"/>
  </sheets>
  <definedNames>
    <definedName name="_xlnm.Print_Area" localSheetId="0">'Ongoing Forgiveness Monitoring'!$A$1:$K$64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20" l="1"/>
  <c r="C45" i="20"/>
  <c r="E11" i="20"/>
  <c r="K34" i="20" l="1"/>
  <c r="K33" i="20"/>
  <c r="K32" i="20"/>
  <c r="K15" i="20"/>
  <c r="C50" i="20" s="1"/>
  <c r="K27" i="20"/>
  <c r="K26" i="20"/>
  <c r="K25" i="20"/>
  <c r="K24" i="20"/>
  <c r="K20" i="20"/>
  <c r="C17" i="20"/>
  <c r="D17" i="20" s="1"/>
  <c r="C28" i="20"/>
  <c r="D28" i="20"/>
  <c r="E28" i="20"/>
  <c r="F28" i="20"/>
  <c r="G28" i="20"/>
  <c r="H28" i="20"/>
  <c r="I28" i="20"/>
  <c r="J28" i="20"/>
  <c r="C35" i="20"/>
  <c r="D35" i="20"/>
  <c r="E35" i="20"/>
  <c r="F35" i="20"/>
  <c r="G35" i="20"/>
  <c r="H35" i="20"/>
  <c r="I35" i="20"/>
  <c r="J35" i="20"/>
  <c r="C47" i="20" l="1"/>
  <c r="K35" i="20"/>
  <c r="K28" i="20"/>
  <c r="C18" i="20"/>
  <c r="E17" i="20"/>
  <c r="D18" i="20"/>
  <c r="K36" i="20" l="1"/>
  <c r="K29" i="20"/>
  <c r="C37" i="20" s="1"/>
  <c r="C38" i="20" s="1"/>
  <c r="C52" i="20"/>
  <c r="C53" i="20" s="1"/>
  <c r="E18" i="20"/>
  <c r="F17" i="20"/>
  <c r="C40" i="20" l="1"/>
  <c r="F41" i="20"/>
  <c r="C61" i="20"/>
  <c r="F7" i="20" s="1"/>
  <c r="F18" i="20"/>
  <c r="G17" i="20"/>
  <c r="G41" i="20" l="1"/>
  <c r="F40" i="20"/>
  <c r="G40" i="20" s="1"/>
  <c r="C63" i="20"/>
  <c r="F8" i="20" s="1"/>
  <c r="G18" i="20"/>
  <c r="H17" i="20"/>
  <c r="I17" i="20" l="1"/>
  <c r="H18" i="20"/>
  <c r="I18" i="20" l="1"/>
  <c r="J17" i="20"/>
  <c r="J18" i="20" s="1"/>
  <c r="J6" i="20" s="1"/>
</calcChain>
</file>

<file path=xl/sharedStrings.xml><?xml version="1.0" encoding="utf-8"?>
<sst xmlns="http://schemas.openxmlformats.org/spreadsheetml/2006/main" count="77" uniqueCount="61">
  <si>
    <t>Forgiveness Reductions:</t>
  </si>
  <si>
    <t xml:space="preserve">            Lesser of (at borrower's choice):</t>
  </si>
  <si>
    <t xml:space="preserve">            Monthly Average Full Time Equivalent ("FTE") Employees for the </t>
  </si>
  <si>
    <t xml:space="preserve">               Covered Period (8 weeks following origination of the covered loan)</t>
  </si>
  <si>
    <t>Calculated Loan Forgiveness</t>
  </si>
  <si>
    <t>Balance of Loan Not Forgiven</t>
  </si>
  <si>
    <t xml:space="preserve">        other than qualified sick or family leave</t>
  </si>
  <si>
    <t xml:space="preserve">    -Dismissal: Allowance for dismissal or separation</t>
  </si>
  <si>
    <t xml:space="preserve">    -Retirement Benefit Costs</t>
  </si>
  <si>
    <t xml:space="preserve">    -State/Local Taxes on Employee Compensation (i.e., employer U.C. tax)</t>
  </si>
  <si>
    <t xml:space="preserve">    -Vacation/Other: Payment for vacation, parental, family, medical, or sick leave </t>
  </si>
  <si>
    <t xml:space="preserve">             compensation exceeding $100,000 at any time during 2019</t>
  </si>
  <si>
    <t xml:space="preserve">    -Group Health Insurance, including premiums</t>
  </si>
  <si>
    <t>Loan Forgiveness Calculator:</t>
  </si>
  <si>
    <t>Lessor of:</t>
  </si>
  <si>
    <t>Total Payroll Costs</t>
  </si>
  <si>
    <t>Payroll Costs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</si>
  <si>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</si>
  <si>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</si>
  <si>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</si>
  <si>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</si>
  <si>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</si>
  <si>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</si>
  <si>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</si>
  <si>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</si>
  <si>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# of FTE's</t>
  </si>
  <si>
    <t>Avg # of FTE's for 8 weeks after loan date</t>
  </si>
  <si>
    <t>Loan Amount:</t>
  </si>
  <si>
    <t>Actual</t>
  </si>
  <si>
    <t>Other Eligible Expenses</t>
  </si>
  <si>
    <t xml:space="preserve">    -Rent Expense (in force prior to 2/15/2020)</t>
  </si>
  <si>
    <t xml:space="preserve">    -Utility Expenses  (for which service began prior to 2/15/2020)</t>
  </si>
  <si>
    <t xml:space="preserve">    -Interest on Covered Mortgages (incurred prior to 2/15/2020)</t>
  </si>
  <si>
    <t>Total Other Eligible Expenses</t>
  </si>
  <si>
    <t>Total To Date</t>
  </si>
  <si>
    <t xml:space="preserve">    -Salaries, wages, commissions, or similar compensation, payment of cash tip or equivalent (adjusted not exceed $100K annualized per employee)</t>
  </si>
  <si>
    <t xml:space="preserve">            Dollar Amount of Annualized Employee Compensation Reduction</t>
  </si>
  <si>
    <t xml:space="preserve">                in Excess of 25% First Quarter 2020</t>
  </si>
  <si>
    <t xml:space="preserve">             -NOTE: Reduction does not apply to any employee who had  </t>
  </si>
  <si>
    <t xml:space="preserve">            Reduction Percentage </t>
  </si>
  <si>
    <t xml:space="preserve">            -NOTE: Reduction between 2/15/2020 and 4/27/2020  is disregarded </t>
  </si>
  <si>
    <t xml:space="preserve">            if reduction is  eliminated by 6/30/2020</t>
  </si>
  <si>
    <t xml:space="preserve">               Monthly Average FTE's for the period Feb15, 2019 to Jun 30, 2019</t>
  </si>
  <si>
    <t xml:space="preserve">               Monthly Average FTE's for the period Jan 1, 2020 to Feb 29, 2020</t>
  </si>
  <si>
    <t>Total Loan Forgiveness:</t>
  </si>
  <si>
    <t>Loan Not Forgiven:</t>
  </si>
  <si>
    <t>Lesser Of:</t>
  </si>
  <si>
    <t>Date of Loan Funding:</t>
  </si>
  <si>
    <t>Borrower Name:</t>
  </si>
  <si>
    <t>Funds Must Be Used By:</t>
  </si>
  <si>
    <t>PPP LOAN FORGIVENESS TRACKER</t>
  </si>
  <si>
    <t>Sample</t>
  </si>
  <si>
    <t>For Client Use to Track Application of Loan Funds First Eight Weeks After Funding</t>
  </si>
  <si>
    <t>Must Be at least 75% of the Forgiveness</t>
  </si>
  <si>
    <t>Total Payroll Costs as a Percentage of the Forgiveness Calculation</t>
  </si>
  <si>
    <t>Total Other Eligible Expenses as a Percentage of the Forgiveness Calculation</t>
  </si>
  <si>
    <r>
      <t xml:space="preserve"> </t>
    </r>
    <r>
      <rPr>
        <sz val="11"/>
        <color theme="1"/>
        <rFont val="Calibri"/>
        <family val="2"/>
        <scheme val="minor"/>
      </rPr>
      <t>Cap of 25% If Total Payroll Costs &lt; 75% of the Forgiveness Calculation</t>
    </r>
  </si>
  <si>
    <t>Total Calculated Forgiveness</t>
  </si>
  <si>
    <r>
      <t xml:space="preserve"> </t>
    </r>
    <r>
      <rPr>
        <sz val="11"/>
        <color theme="1"/>
        <rFont val="Calibri"/>
        <family val="2"/>
        <scheme val="minor"/>
      </rPr>
      <t>Cap if Total Forgiveness &gt; Loan Amount</t>
    </r>
  </si>
  <si>
    <t>Payroll: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</si>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</sst>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6" fontId="2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6" fontId="0" fillId="0" borderId="0" xfId="0" applyNumberFormat="1" applyFont="1"/>
    <xf numFmtId="165" fontId="0" fillId="0" borderId="0" xfId="0" applyNumberFormat="1" applyFont="1"/>
    <xf numFmtId="165" fontId="2" fillId="2" borderId="0" xfId="0" applyNumberFormat="1" applyFont="1" applyFill="1" applyProtection="1">
      <protection locked="0"/>
    </xf>
    <xf numFmtId="165" fontId="2" fillId="0" borderId="0" xfId="1" applyNumberFormat="1" applyFont="1"/>
    <xf numFmtId="166" fontId="2" fillId="0" borderId="0" xfId="0" applyNumberFormat="1" applyFont="1" applyFill="1" applyProtection="1">
      <protection locked="0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/>
    <xf numFmtId="14" fontId="0" fillId="0" borderId="0" xfId="0" applyNumberFormat="1" applyFont="1"/>
    <xf numFmtId="164" fontId="0" fillId="0" borderId="0" xfId="1" applyNumberFormat="1" applyFont="1" applyAlignment="1">
      <alignment horizontal="left" vertical="center" wrapText="1"/>
    </xf>
    <xf numFmtId="3" fontId="2" fillId="0" borderId="0" xfId="0" applyNumberFormat="1" applyFont="1" applyFill="1" applyProtection="1">
      <protection locked="0"/>
    </xf>
    <xf numFmtId="164" fontId="0" fillId="0" borderId="0" xfId="1" applyNumberFormat="1" applyFont="1" applyAlignment="1">
      <alignment horizontal="left" vertical="center"/>
    </xf>
    <xf numFmtId="3" fontId="2" fillId="0" borderId="1" xfId="0" applyNumberFormat="1" applyFont="1" applyFill="1" applyBorder="1" applyProtection="1">
      <protection locked="0"/>
    </xf>
    <xf numFmtId="164" fontId="0" fillId="0" borderId="0" xfId="1" applyNumberFormat="1" applyFont="1" applyAlignment="1">
      <alignment horizontal="right" vertical="center"/>
    </xf>
    <xf numFmtId="3" fontId="2" fillId="2" borderId="0" xfId="0" applyNumberFormat="1" applyFont="1" applyFill="1" applyAlignment="1" applyProtection="1">
      <alignment horizontal="right"/>
      <protection locked="0"/>
    </xf>
    <xf numFmtId="164" fontId="0" fillId="0" borderId="0" xfId="1" applyNumberFormat="1" applyFont="1"/>
    <xf numFmtId="164" fontId="2" fillId="0" borderId="0" xfId="1" applyNumberFormat="1" applyFont="1"/>
    <xf numFmtId="10" fontId="2" fillId="0" borderId="0" xfId="1" applyNumberFormat="1" applyFont="1"/>
    <xf numFmtId="164" fontId="2" fillId="0" borderId="0" xfId="1" applyNumberFormat="1" applyFont="1" applyAlignment="1">
      <alignment wrapText="1"/>
    </xf>
    <xf numFmtId="0" fontId="2" fillId="0" borderId="1" xfId="0" applyFont="1" applyBorder="1"/>
    <xf numFmtId="4" fontId="0" fillId="0" borderId="0" xfId="0" applyNumberFormat="1" applyFont="1"/>
    <xf numFmtId="164" fontId="3" fillId="0" borderId="0" xfId="1" applyNumberFormat="1" applyFont="1" applyAlignment="1">
      <alignment horizontal="left" vertical="center" wrapText="1"/>
    </xf>
    <xf numFmtId="3" fontId="0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0" fontId="0" fillId="0" borderId="0" xfId="0" applyNumberFormat="1" applyFont="1"/>
    <xf numFmtId="0" fontId="3" fillId="0" borderId="0" xfId="0" applyFont="1"/>
    <xf numFmtId="0" fontId="3" fillId="0" borderId="0" xfId="1" applyNumberFormat="1" applyFont="1"/>
    <xf numFmtId="0" fontId="2" fillId="0" borderId="0" xfId="0" applyFont="1" applyAlignment="1">
      <alignment horizontal="left"/>
    </xf>
    <xf numFmtId="166" fontId="2" fillId="2" borderId="0" xfId="0" applyNumberFormat="1" applyFont="1" applyFill="1" applyProtection="1">
      <protection locked="0"/>
    </xf>
    <xf numFmtId="10" fontId="2" fillId="0" borderId="0" xfId="2" applyNumberFormat="1" applyFont="1"/>
    <xf numFmtId="14" fontId="2" fillId="0" borderId="0" xfId="0" applyNumberFormat="1" applyFont="1" applyFill="1" applyProtection="1">
      <protection locked="0"/>
    </xf>
    <xf numFmtId="0" fontId="2" fillId="0" borderId="1" xfId="0" applyFont="1" applyBorder="1" applyAlignment="1"/>
    <xf numFmtId="166" fontId="4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3"/>
  <sheetViews>
    <sheetView tabSelected="1" zoomScale="95" zoomScaleNormal="95" workbookViewId="0">
      <selection activeCell="B4" sqref="B4"/>
    </sheetView>
  </sheetViews>
  <sheetFormatPr defaultColWidth="8.85546875" defaultRowHeight="15" x14ac:dyDescent="0.25"/>
  <cols>
    <col min="1" max="1" width="1.28515625" style="14" customWidth="1"/>
    <col min="2" max="2" width="72.28515625" style="14" customWidth="1"/>
    <col min="3" max="5" width="10.7109375" style="14" customWidth="1"/>
    <col min="6" max="6" width="12" style="14" bestFit="1" customWidth="1"/>
    <col min="7" max="10" width="10.7109375" style="14" customWidth="1"/>
    <col min="11" max="11" width="16.140625" style="14" customWidth="1"/>
    <col min="12" max="12" width="13.140625" style="14" customWidth="1"/>
    <col min="13" max="13" width="8.85546875" style="14"/>
    <col min="14" max="14" width="18.5703125" style="14" customWidth="1"/>
    <col min="15" max="16384" width="8.85546875" style="14"/>
  </cols>
  <sheetData>
    <row r="2" spans="2:14" ht="21" x14ac:dyDescent="0.35">
      <c r="C2" s="44" t="s">
        <v>50</v>
      </c>
      <c r="D2" s="44"/>
      <c r="E2" s="44"/>
      <c r="F2" s="44"/>
      <c r="G2" s="44"/>
      <c r="H2" s="44"/>
      <c r="I2" s="44"/>
      <c r="J2" s="44"/>
      <c r="K2" s="44"/>
    </row>
    <row r="3" spans="2:14" ht="21" x14ac:dyDescent="0.35">
      <c r="C3" s="44" t="s">
        <v>52</v>
      </c>
      <c r="D3" s="50"/>
      <c r="E3" s="50"/>
      <c r="F3" s="50"/>
      <c r="G3" s="50"/>
      <c r="H3" s="50"/>
      <c r="I3" s="50"/>
      <c r="J3" s="50"/>
      <c r="K3" s="50"/>
    </row>
    <row r="5" spans="2:14" x14ac:dyDescent="0.25">
      <c r="D5" s="45" t="s">
        <v>27</v>
      </c>
      <c r="E5" s="45"/>
      <c r="F5" s="39">
        <v>100000</v>
      </c>
      <c r="H5" s="2" t="s">
        <v>48</v>
      </c>
      <c r="J5" s="49" t="s">
        <v>51</v>
      </c>
      <c r="K5" s="49"/>
    </row>
    <row r="6" spans="2:14" x14ac:dyDescent="0.25">
      <c r="D6" s="45" t="s">
        <v>47</v>
      </c>
      <c r="E6" s="45"/>
      <c r="F6" s="41">
        <v>43934</v>
      </c>
      <c r="H6" s="2" t="s">
        <v>49</v>
      </c>
      <c r="J6" s="19">
        <f>J18</f>
        <v>43989</v>
      </c>
    </row>
    <row r="7" spans="2:14" x14ac:dyDescent="0.25">
      <c r="D7" s="45" t="s">
        <v>44</v>
      </c>
      <c r="E7" s="45"/>
      <c r="F7" s="13">
        <f>C61</f>
        <v>100000</v>
      </c>
    </row>
    <row r="8" spans="2:14" x14ac:dyDescent="0.25">
      <c r="D8" s="45" t="s">
        <v>45</v>
      </c>
      <c r="E8" s="45"/>
      <c r="F8" s="13">
        <f>C63</f>
        <v>0</v>
      </c>
    </row>
    <row r="9" spans="2:14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38"/>
    </row>
    <row r="10" spans="2:14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4" ht="14.45" customHeight="1" x14ac:dyDescent="0.25">
      <c r="B11" s="20" t="s">
        <v>42</v>
      </c>
      <c r="C11" s="25">
        <v>25</v>
      </c>
      <c r="D11" s="2" t="s">
        <v>46</v>
      </c>
      <c r="E11" s="2">
        <f>MIN(C11:C12)</f>
        <v>25</v>
      </c>
      <c r="L11" s="5"/>
    </row>
    <row r="12" spans="2:14" x14ac:dyDescent="0.25">
      <c r="B12" s="22" t="s">
        <v>43</v>
      </c>
      <c r="C12" s="25">
        <v>30</v>
      </c>
      <c r="D12" s="15"/>
      <c r="E12" s="15"/>
      <c r="F12" s="15"/>
      <c r="G12" s="15"/>
      <c r="H12" s="15"/>
      <c r="I12" s="15"/>
      <c r="J12" s="15"/>
      <c r="K12" s="47" t="s">
        <v>26</v>
      </c>
    </row>
    <row r="13" spans="2:14" x14ac:dyDescent="0.25">
      <c r="C13" s="16" t="s">
        <v>28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28</v>
      </c>
      <c r="K13" s="47"/>
    </row>
    <row r="14" spans="2:14" x14ac:dyDescent="0.25">
      <c r="C14" s="17" t="s">
        <v>25</v>
      </c>
      <c r="D14" s="17" t="s">
        <v>25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48"/>
    </row>
    <row r="15" spans="2:14" x14ac:dyDescent="0.25">
      <c r="B15" s="24"/>
      <c r="C15" s="25">
        <v>25</v>
      </c>
      <c r="D15" s="25">
        <v>25</v>
      </c>
      <c r="E15" s="25">
        <v>24</v>
      </c>
      <c r="F15" s="25">
        <v>24</v>
      </c>
      <c r="G15" s="25">
        <v>23</v>
      </c>
      <c r="H15" s="25">
        <v>23</v>
      </c>
      <c r="I15" s="25">
        <v>22</v>
      </c>
      <c r="J15" s="25">
        <v>22</v>
      </c>
      <c r="K15" s="18">
        <f>AVERAGE(C15:J15)</f>
        <v>23.5</v>
      </c>
    </row>
    <row r="16" spans="2:14" x14ac:dyDescent="0.25">
      <c r="B16" s="4"/>
      <c r="C16" s="4" t="s">
        <v>24</v>
      </c>
      <c r="D16" s="4" t="s">
        <v>23</v>
      </c>
      <c r="E16" s="4" t="s">
        <v>22</v>
      </c>
      <c r="F16" s="4" t="s">
        <v>21</v>
      </c>
      <c r="G16" s="4" t="s">
        <v>20</v>
      </c>
      <c r="H16" s="4" t="s">
        <v>19</v>
      </c>
      <c r="I16" s="4" t="s">
        <v>18</v>
      </c>
      <c r="J16" s="4" t="s">
        <v>17</v>
      </c>
      <c r="K16" s="7" t="s">
        <v>34</v>
      </c>
      <c r="L16" s="9"/>
      <c r="M16" s="9"/>
      <c r="N16" s="9"/>
    </row>
    <row r="17" spans="1:15" ht="15.75" customHeight="1" x14ac:dyDescent="0.25">
      <c r="C17" s="19">
        <f>F6</f>
        <v>43934</v>
      </c>
      <c r="D17" s="19">
        <f t="shared" ref="D17:J17" si="0">C17+7</f>
        <v>43941</v>
      </c>
      <c r="E17" s="19">
        <f t="shared" si="0"/>
        <v>43948</v>
      </c>
      <c r="F17" s="19">
        <f t="shared" si="0"/>
        <v>43955</v>
      </c>
      <c r="G17" s="19">
        <f t="shared" si="0"/>
        <v>43962</v>
      </c>
      <c r="H17" s="19">
        <f t="shared" si="0"/>
        <v>43969</v>
      </c>
      <c r="I17" s="19">
        <f t="shared" si="0"/>
        <v>43976</v>
      </c>
      <c r="J17" s="19">
        <f t="shared" si="0"/>
        <v>43983</v>
      </c>
      <c r="K17" s="1"/>
      <c r="L17" s="9"/>
      <c r="M17" s="9"/>
      <c r="N17" s="9"/>
    </row>
    <row r="18" spans="1:15" ht="15.75" customHeight="1" x14ac:dyDescent="0.25">
      <c r="C18" s="19">
        <f t="shared" ref="C18:J18" si="1">C17+6</f>
        <v>43940</v>
      </c>
      <c r="D18" s="19">
        <f t="shared" si="1"/>
        <v>43947</v>
      </c>
      <c r="E18" s="19">
        <f t="shared" si="1"/>
        <v>43954</v>
      </c>
      <c r="F18" s="19">
        <f t="shared" si="1"/>
        <v>43961</v>
      </c>
      <c r="G18" s="19">
        <f t="shared" si="1"/>
        <v>43968</v>
      </c>
      <c r="H18" s="19">
        <f t="shared" si="1"/>
        <v>43975</v>
      </c>
      <c r="I18" s="19">
        <f t="shared" si="1"/>
        <v>43982</v>
      </c>
      <c r="J18" s="19">
        <f t="shared" si="1"/>
        <v>43989</v>
      </c>
      <c r="K18" s="1"/>
      <c r="L18" s="9"/>
      <c r="M18" s="9"/>
      <c r="N18" s="9"/>
    </row>
    <row r="19" spans="1:15" x14ac:dyDescent="0.25">
      <c r="B19" s="14" t="s">
        <v>16</v>
      </c>
      <c r="C19" s="9"/>
      <c r="D19" s="9"/>
      <c r="E19" s="9"/>
      <c r="F19" s="9"/>
      <c r="G19" s="9"/>
      <c r="H19" s="9"/>
      <c r="I19" s="9"/>
      <c r="J19" s="9"/>
      <c r="K19" s="6"/>
      <c r="L19" s="9"/>
      <c r="M19" s="9"/>
      <c r="N19" s="9"/>
    </row>
    <row r="20" spans="1:15" x14ac:dyDescent="0.25">
      <c r="B20" s="46" t="s">
        <v>35</v>
      </c>
      <c r="C20" s="11">
        <v>15000</v>
      </c>
      <c r="D20" s="11">
        <v>15000</v>
      </c>
      <c r="E20" s="11">
        <v>15000</v>
      </c>
      <c r="F20" s="11">
        <v>15000</v>
      </c>
      <c r="G20" s="11">
        <v>15000</v>
      </c>
      <c r="H20" s="11">
        <v>15000</v>
      </c>
      <c r="I20" s="11">
        <v>15000</v>
      </c>
      <c r="J20" s="11">
        <v>15000</v>
      </c>
      <c r="K20" s="8">
        <f>SUM(C20:J20)</f>
        <v>120000</v>
      </c>
      <c r="L20" s="9"/>
      <c r="M20" s="9"/>
      <c r="N20" s="9"/>
    </row>
    <row r="21" spans="1:15" x14ac:dyDescent="0.25">
      <c r="B21" s="46"/>
      <c r="C21" s="9"/>
      <c r="D21" s="9"/>
      <c r="E21" s="9"/>
      <c r="F21" s="9"/>
      <c r="G21" s="9"/>
      <c r="H21" s="9"/>
      <c r="I21" s="9"/>
      <c r="J21" s="9"/>
      <c r="K21" s="1"/>
      <c r="L21" s="9"/>
      <c r="M21" s="9"/>
      <c r="N21" s="9"/>
    </row>
    <row r="22" spans="1:15" x14ac:dyDescent="0.25">
      <c r="B22" s="26" t="s">
        <v>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8">
        <v>0</v>
      </c>
      <c r="L22" s="9"/>
      <c r="M22" s="9"/>
      <c r="N22" s="9"/>
    </row>
    <row r="23" spans="1:15" x14ac:dyDescent="0.25">
      <c r="B23" s="26" t="s">
        <v>6</v>
      </c>
      <c r="C23" s="10"/>
      <c r="D23" s="10"/>
      <c r="E23" s="10"/>
      <c r="F23" s="10"/>
      <c r="G23" s="10"/>
      <c r="H23" s="10"/>
      <c r="I23" s="10"/>
      <c r="J23" s="10"/>
      <c r="K23" s="8"/>
      <c r="L23" s="9"/>
      <c r="M23" s="9"/>
      <c r="N23" s="9"/>
    </row>
    <row r="24" spans="1:15" s="2" customFormat="1" x14ac:dyDescent="0.25">
      <c r="A24" s="14"/>
      <c r="B24" s="26" t="s">
        <v>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8">
        <f t="shared" ref="K24:K27" si="2">SUM(C24:J24)</f>
        <v>0</v>
      </c>
      <c r="L24" s="1"/>
      <c r="M24" s="1"/>
      <c r="N24" s="1"/>
    </row>
    <row r="25" spans="1:15" x14ac:dyDescent="0.25">
      <c r="B25" s="26" t="s">
        <v>12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8">
        <f t="shared" si="2"/>
        <v>0</v>
      </c>
      <c r="L25" s="9"/>
      <c r="M25" s="9"/>
      <c r="N25" s="9"/>
    </row>
    <row r="26" spans="1:15" x14ac:dyDescent="0.25">
      <c r="B26" s="26" t="s">
        <v>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8">
        <f t="shared" si="2"/>
        <v>0</v>
      </c>
      <c r="L26" s="9"/>
      <c r="M26" s="9"/>
      <c r="N26" s="9"/>
    </row>
    <row r="27" spans="1:15" x14ac:dyDescent="0.25">
      <c r="B27" s="26" t="s">
        <v>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1.6515254974365234E-3</v>
      </c>
      <c r="J27" s="11">
        <v>2.0644068717956543E-4</v>
      </c>
      <c r="K27" s="8">
        <f t="shared" si="2"/>
        <v>1.8579661846160889E-3</v>
      </c>
      <c r="L27" s="9"/>
      <c r="M27" s="9"/>
      <c r="N27" s="9"/>
    </row>
    <row r="28" spans="1:15" x14ac:dyDescent="0.25">
      <c r="A28" s="2"/>
      <c r="B28" s="27" t="s">
        <v>15</v>
      </c>
      <c r="C28" s="8">
        <f t="shared" ref="C28:J28" si="3">SUM(C20:C27)</f>
        <v>15000</v>
      </c>
      <c r="D28" s="8">
        <f t="shared" si="3"/>
        <v>15000</v>
      </c>
      <c r="E28" s="8">
        <f t="shared" si="3"/>
        <v>15000</v>
      </c>
      <c r="F28" s="8">
        <f t="shared" si="3"/>
        <v>15000</v>
      </c>
      <c r="G28" s="8">
        <f t="shared" si="3"/>
        <v>15000</v>
      </c>
      <c r="H28" s="8">
        <f t="shared" si="3"/>
        <v>15000</v>
      </c>
      <c r="I28" s="8">
        <f t="shared" si="3"/>
        <v>15000.001651525497</v>
      </c>
      <c r="J28" s="8">
        <f t="shared" si="3"/>
        <v>15000.000206440687</v>
      </c>
      <c r="K28" s="8">
        <f>SUM(C28:J28)</f>
        <v>120000.00185796618</v>
      </c>
      <c r="L28" s="9"/>
      <c r="M28" s="9"/>
      <c r="N28" s="9"/>
    </row>
    <row r="29" spans="1:15" x14ac:dyDescent="0.25">
      <c r="B29" s="27" t="s">
        <v>54</v>
      </c>
      <c r="C29" s="9"/>
      <c r="D29" s="9"/>
      <c r="E29" s="9"/>
      <c r="F29" s="9"/>
      <c r="G29" s="9"/>
      <c r="H29" s="9"/>
      <c r="I29" s="9"/>
      <c r="J29" s="9"/>
      <c r="K29" s="40">
        <f>K28/(K28+K35)</f>
        <v>0.80645161531993514</v>
      </c>
      <c r="L29" s="43" t="s">
        <v>53</v>
      </c>
      <c r="M29" s="9"/>
      <c r="N29" s="9"/>
    </row>
    <row r="30" spans="1:15" x14ac:dyDescent="0.25">
      <c r="B30" s="27"/>
      <c r="C30" s="28"/>
      <c r="D30" s="9"/>
      <c r="E30" s="9"/>
      <c r="F30" s="9"/>
      <c r="G30" s="9"/>
      <c r="H30" s="9"/>
      <c r="I30" s="9"/>
      <c r="J30" s="9"/>
      <c r="K30" s="9"/>
      <c r="L30" s="1"/>
      <c r="M30" s="9"/>
      <c r="N30" s="9"/>
      <c r="O30" s="9"/>
    </row>
    <row r="31" spans="1:15" x14ac:dyDescent="0.25">
      <c r="B31" s="27" t="s">
        <v>29</v>
      </c>
      <c r="D31" s="9"/>
      <c r="E31" s="9"/>
      <c r="F31" s="9"/>
      <c r="G31" s="9"/>
      <c r="H31" s="9"/>
      <c r="I31" s="9"/>
      <c r="J31" s="9"/>
      <c r="K31" s="9"/>
      <c r="L31" s="1"/>
      <c r="M31" s="9"/>
      <c r="N31" s="9"/>
      <c r="O31" s="9"/>
    </row>
    <row r="32" spans="1:15" s="2" customFormat="1" x14ac:dyDescent="0.25">
      <c r="A32" s="14"/>
      <c r="B32" s="26" t="s">
        <v>30</v>
      </c>
      <c r="C32" s="11">
        <v>0</v>
      </c>
      <c r="D32" s="11">
        <v>0</v>
      </c>
      <c r="E32" s="11">
        <v>0</v>
      </c>
      <c r="F32" s="11">
        <v>6000</v>
      </c>
      <c r="G32" s="11">
        <v>0</v>
      </c>
      <c r="H32" s="11">
        <v>0</v>
      </c>
      <c r="I32" s="11">
        <v>0</v>
      </c>
      <c r="J32" s="11">
        <v>6000</v>
      </c>
      <c r="K32" s="8">
        <f t="shared" ref="K32:K35" si="4">SUM(C32:J32)</f>
        <v>12000</v>
      </c>
      <c r="L32" s="1"/>
      <c r="M32" s="1"/>
      <c r="N32" s="1"/>
    </row>
    <row r="33" spans="1:15" s="2" customFormat="1" x14ac:dyDescent="0.25">
      <c r="A33" s="14"/>
      <c r="B33" s="26" t="s">
        <v>31</v>
      </c>
      <c r="C33" s="11">
        <v>0</v>
      </c>
      <c r="D33" s="11">
        <v>400</v>
      </c>
      <c r="E33" s="11">
        <v>0</v>
      </c>
      <c r="F33" s="11">
        <v>0</v>
      </c>
      <c r="G33" s="11">
        <v>0</v>
      </c>
      <c r="H33" s="11">
        <v>400</v>
      </c>
      <c r="I33" s="11">
        <v>0</v>
      </c>
      <c r="J33" s="11">
        <v>0</v>
      </c>
      <c r="K33" s="8">
        <f t="shared" si="4"/>
        <v>800</v>
      </c>
      <c r="L33" s="1"/>
      <c r="M33" s="1"/>
      <c r="N33" s="1"/>
    </row>
    <row r="34" spans="1:15" s="2" customFormat="1" x14ac:dyDescent="0.25">
      <c r="A34" s="14"/>
      <c r="B34" s="26" t="s">
        <v>32</v>
      </c>
      <c r="C34" s="11">
        <v>8000</v>
      </c>
      <c r="D34" s="11">
        <v>0</v>
      </c>
      <c r="E34" s="11">
        <v>0</v>
      </c>
      <c r="F34" s="11">
        <v>0</v>
      </c>
      <c r="G34" s="11">
        <v>8000</v>
      </c>
      <c r="H34" s="11">
        <v>0</v>
      </c>
      <c r="I34" s="11">
        <v>0</v>
      </c>
      <c r="J34" s="11">
        <v>0</v>
      </c>
      <c r="K34" s="8">
        <f t="shared" si="4"/>
        <v>16000</v>
      </c>
      <c r="L34" s="1"/>
      <c r="M34" s="1"/>
      <c r="N34" s="1"/>
    </row>
    <row r="35" spans="1:15" s="2" customFormat="1" x14ac:dyDescent="0.25">
      <c r="B35" s="27" t="s">
        <v>33</v>
      </c>
      <c r="C35" s="8">
        <f t="shared" ref="C35:J35" si="5">SUM(C32:C34)</f>
        <v>8000</v>
      </c>
      <c r="D35" s="8">
        <f t="shared" si="5"/>
        <v>400</v>
      </c>
      <c r="E35" s="8">
        <f t="shared" si="5"/>
        <v>0</v>
      </c>
      <c r="F35" s="8">
        <f t="shared" si="5"/>
        <v>6000</v>
      </c>
      <c r="G35" s="8">
        <f t="shared" si="5"/>
        <v>8000</v>
      </c>
      <c r="H35" s="8">
        <f t="shared" si="5"/>
        <v>400</v>
      </c>
      <c r="I35" s="8">
        <f t="shared" si="5"/>
        <v>0</v>
      </c>
      <c r="J35" s="8">
        <f t="shared" si="5"/>
        <v>6000</v>
      </c>
      <c r="K35" s="8">
        <f t="shared" si="4"/>
        <v>28800</v>
      </c>
      <c r="L35" s="1"/>
      <c r="M35" s="1"/>
      <c r="N35" s="1"/>
    </row>
    <row r="36" spans="1:15" s="2" customFormat="1" x14ac:dyDescent="0.25">
      <c r="B36" s="27" t="s">
        <v>55</v>
      </c>
      <c r="C36" s="9"/>
      <c r="D36" s="9"/>
      <c r="E36" s="9"/>
      <c r="F36" s="9"/>
      <c r="G36" s="9"/>
      <c r="H36" s="9"/>
      <c r="I36" s="9"/>
      <c r="J36" s="9"/>
      <c r="K36" s="40">
        <f>K35/(K28+K35)</f>
        <v>0.19354838468006483</v>
      </c>
      <c r="L36" s="1"/>
      <c r="M36" s="1"/>
      <c r="N36" s="1"/>
    </row>
    <row r="37" spans="1:15" s="2" customFormat="1" x14ac:dyDescent="0.25">
      <c r="B37" s="29" t="s">
        <v>56</v>
      </c>
      <c r="C37" s="12">
        <f>IF(K29&lt;0.75,+K28*0.25,K35)</f>
        <v>28800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s="2" customFormat="1" x14ac:dyDescent="0.25">
      <c r="B38" s="29" t="s">
        <v>58</v>
      </c>
      <c r="C38" s="12">
        <f>MAX(0,MIN(F5-K28,C37))</f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s="2" customFormat="1" x14ac:dyDescent="0.25">
      <c r="B39" s="29"/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s="2" customFormat="1" x14ac:dyDescent="0.25">
      <c r="B40" s="27" t="s">
        <v>57</v>
      </c>
      <c r="C40" s="12">
        <f>MIN(F5,+K28+C38)</f>
        <v>100000</v>
      </c>
      <c r="D40" s="1"/>
      <c r="E40" s="1" t="s">
        <v>59</v>
      </c>
      <c r="F40" s="12">
        <f>+C40-F41</f>
        <v>100000</v>
      </c>
      <c r="G40" s="40">
        <f>+F40/C$40</f>
        <v>1</v>
      </c>
      <c r="H40" s="1"/>
      <c r="I40" s="1"/>
      <c r="J40" s="1"/>
      <c r="K40" s="1"/>
      <c r="L40" s="1"/>
      <c r="M40" s="1"/>
      <c r="N40" s="1"/>
    </row>
    <row r="41" spans="1:15" s="2" customFormat="1" x14ac:dyDescent="0.25">
      <c r="B41" s="29"/>
      <c r="C41" s="27"/>
      <c r="D41" s="1"/>
      <c r="E41" s="1" t="s">
        <v>60</v>
      </c>
      <c r="F41" s="12">
        <f>+C38</f>
        <v>0</v>
      </c>
      <c r="G41" s="40">
        <f>+F41/C$40</f>
        <v>0</v>
      </c>
      <c r="H41" s="1"/>
      <c r="I41" s="1"/>
      <c r="J41" s="1"/>
      <c r="K41" s="1"/>
      <c r="L41" s="3"/>
      <c r="M41" s="1"/>
      <c r="N41" s="1"/>
      <c r="O41" s="1"/>
    </row>
    <row r="42" spans="1:15" s="2" customFormat="1" x14ac:dyDescent="0.25">
      <c r="B42" s="30" t="s">
        <v>13</v>
      </c>
      <c r="C42" s="30"/>
      <c r="E42" s="14"/>
      <c r="F42" s="14"/>
      <c r="G42" s="31"/>
      <c r="H42" s="14"/>
      <c r="I42" s="14"/>
      <c r="J42" s="1"/>
      <c r="K42" s="1"/>
      <c r="L42" s="3"/>
      <c r="M42" s="1"/>
      <c r="N42" s="1"/>
      <c r="O42" s="1"/>
    </row>
    <row r="43" spans="1:15" x14ac:dyDescent="0.25">
      <c r="A43" s="2"/>
      <c r="B43" s="14" t="s">
        <v>0</v>
      </c>
      <c r="G43" s="31"/>
      <c r="J43" s="1"/>
      <c r="K43" s="1"/>
      <c r="L43" s="9"/>
      <c r="M43" s="9"/>
      <c r="N43" s="9"/>
      <c r="O43" s="9"/>
    </row>
    <row r="44" spans="1:15" x14ac:dyDescent="0.25">
      <c r="A44" s="2"/>
      <c r="B44" s="32" t="s">
        <v>1</v>
      </c>
      <c r="C44" s="32"/>
      <c r="D44" s="32"/>
      <c r="G44" s="31"/>
      <c r="J44" s="1"/>
      <c r="K44" s="1"/>
      <c r="L44" s="9"/>
      <c r="M44" s="9"/>
      <c r="N44" s="9"/>
      <c r="O44" s="9"/>
    </row>
    <row r="45" spans="1:15" x14ac:dyDescent="0.25">
      <c r="A45" s="2"/>
      <c r="B45" s="20" t="s">
        <v>42</v>
      </c>
      <c r="C45" s="21">
        <f>C11</f>
        <v>25</v>
      </c>
      <c r="E45" s="31"/>
      <c r="H45" s="1"/>
      <c r="I45" s="1"/>
      <c r="J45" s="9"/>
      <c r="K45" s="9"/>
      <c r="L45" s="9"/>
      <c r="M45" s="9"/>
    </row>
    <row r="46" spans="1:15" x14ac:dyDescent="0.25">
      <c r="A46" s="2"/>
      <c r="B46" s="22" t="s">
        <v>43</v>
      </c>
      <c r="C46" s="23">
        <f>C12</f>
        <v>30</v>
      </c>
      <c r="E46" s="31"/>
      <c r="H46" s="1"/>
      <c r="I46" s="1"/>
      <c r="J46" s="9"/>
      <c r="K46" s="9"/>
      <c r="L46" s="9"/>
      <c r="M46" s="9"/>
    </row>
    <row r="47" spans="1:15" x14ac:dyDescent="0.25">
      <c r="B47" s="24" t="s">
        <v>14</v>
      </c>
      <c r="C47" s="33">
        <f>MIN(C45:C46)</f>
        <v>25</v>
      </c>
      <c r="E47" s="31"/>
      <c r="H47" s="9"/>
      <c r="I47" s="9"/>
      <c r="J47" s="9"/>
      <c r="K47" s="9"/>
      <c r="L47" s="9"/>
      <c r="M47" s="9"/>
    </row>
    <row r="48" spans="1:15" x14ac:dyDescent="0.25">
      <c r="B48" s="24"/>
      <c r="C48" s="18"/>
      <c r="E48" s="31"/>
      <c r="H48" s="9"/>
      <c r="I48" s="9"/>
      <c r="J48" s="9"/>
      <c r="K48" s="9"/>
      <c r="L48" s="9"/>
      <c r="M48" s="9"/>
    </row>
    <row r="49" spans="2:9" x14ac:dyDescent="0.25">
      <c r="B49" s="20" t="s">
        <v>2</v>
      </c>
      <c r="C49" s="18"/>
      <c r="E49" s="31"/>
      <c r="H49" s="9"/>
      <c r="I49" s="9"/>
    </row>
    <row r="50" spans="2:9" x14ac:dyDescent="0.25">
      <c r="B50" s="22" t="s">
        <v>3</v>
      </c>
      <c r="C50" s="34">
        <f>K15</f>
        <v>23.5</v>
      </c>
      <c r="E50" s="31"/>
      <c r="H50" s="9"/>
      <c r="I50" s="9"/>
    </row>
    <row r="51" spans="2:9" x14ac:dyDescent="0.25">
      <c r="B51" s="22"/>
      <c r="E51" s="18"/>
      <c r="H51" s="9"/>
      <c r="I51" s="9"/>
    </row>
    <row r="52" spans="2:9" x14ac:dyDescent="0.25">
      <c r="B52" s="20" t="s">
        <v>39</v>
      </c>
      <c r="C52" s="35">
        <f>IF(C50&gt;C47,0,C50/C47-1)</f>
        <v>-6.0000000000000053E-2</v>
      </c>
      <c r="H52" s="9"/>
      <c r="I52" s="9"/>
    </row>
    <row r="53" spans="2:9" x14ac:dyDescent="0.25">
      <c r="B53" s="36" t="s">
        <v>40</v>
      </c>
      <c r="C53" s="12">
        <f>F5*C52</f>
        <v>-6000.0000000000055</v>
      </c>
      <c r="E53" s="18"/>
      <c r="H53" s="9"/>
      <c r="I53" s="9"/>
    </row>
    <row r="54" spans="2:9" x14ac:dyDescent="0.25">
      <c r="B54" s="36" t="s">
        <v>41</v>
      </c>
      <c r="E54" s="18"/>
      <c r="H54" s="9"/>
      <c r="I54" s="9"/>
    </row>
    <row r="55" spans="2:9" x14ac:dyDescent="0.25">
      <c r="E55" s="18"/>
    </row>
    <row r="56" spans="2:9" x14ac:dyDescent="0.25">
      <c r="B56" s="26" t="s">
        <v>36</v>
      </c>
      <c r="C56" s="11">
        <v>0</v>
      </c>
    </row>
    <row r="57" spans="2:9" x14ac:dyDescent="0.25">
      <c r="B57" s="26" t="s">
        <v>37</v>
      </c>
    </row>
    <row r="58" spans="2:9" x14ac:dyDescent="0.25">
      <c r="B58" s="37" t="s">
        <v>38</v>
      </c>
      <c r="E58" s="18"/>
    </row>
    <row r="59" spans="2:9" x14ac:dyDescent="0.25">
      <c r="B59" s="36" t="s">
        <v>11</v>
      </c>
      <c r="E59" s="18"/>
    </row>
    <row r="60" spans="2:9" x14ac:dyDescent="0.25">
      <c r="B60" s="26"/>
      <c r="E60" s="18"/>
    </row>
    <row r="61" spans="2:9" x14ac:dyDescent="0.25">
      <c r="B61" s="26" t="s">
        <v>4</v>
      </c>
      <c r="C61" s="10">
        <f>MIN(F5,(K28+C37+C53-C56))</f>
        <v>100000</v>
      </c>
    </row>
    <row r="62" spans="2:9" x14ac:dyDescent="0.25">
      <c r="B62" s="26"/>
      <c r="E62" s="10"/>
    </row>
    <row r="63" spans="2:9" x14ac:dyDescent="0.25">
      <c r="B63" s="26" t="s">
        <v>5</v>
      </c>
      <c r="C63" s="10">
        <f>F5-C61</f>
        <v>0</v>
      </c>
    </row>
  </sheetData>
  <mergeCells count="14">
    <mergeCell ref="C2:K2"/>
    <mergeCell ref="D6:E6"/>
    <mergeCell ref="D5:E5"/>
    <mergeCell ref="B20:B21"/>
    <mergeCell ref="K12:K14"/>
    <mergeCell ref="D7:E7"/>
    <mergeCell ref="B9:C9"/>
    <mergeCell ref="D9:E9"/>
    <mergeCell ref="F9:G9"/>
    <mergeCell ref="H9:I9"/>
    <mergeCell ref="J9:K9"/>
    <mergeCell ref="D8:E8"/>
    <mergeCell ref="J5:K5"/>
    <mergeCell ref="C3:K3"/>
  </mergeCells>
  <conditionalFormatting sqref="C63">
    <cfRule type="cellIs" dxfId="4" priority="15" operator="greaterThan">
      <formula>0</formula>
    </cfRule>
  </conditionalFormatting>
  <conditionalFormatting sqref="K29">
    <cfRule type="cellIs" dxfId="3" priority="13" operator="lessThan">
      <formula>0.75</formula>
    </cfRule>
  </conditionalFormatting>
  <conditionalFormatting sqref="K36">
    <cfRule type="cellIs" dxfId="2" priority="4" operator="lessThan">
      <formula>0.75</formula>
    </cfRule>
  </conditionalFormatting>
  <conditionalFormatting sqref="G41">
    <cfRule type="cellIs" dxfId="1" priority="2" operator="lessThan">
      <formula>0.75</formula>
    </cfRule>
  </conditionalFormatting>
  <conditionalFormatting sqref="G40">
    <cfRule type="cellIs" dxfId="0" priority="1" operator="lessThan">
      <formula>0.75</formula>
    </cfRule>
  </conditionalFormatting>
  <pageMargins left="0.7" right="0.7" top="0.75" bottom="0.75" header="0.3" footer="0.3"/>
  <pageSetup scale="55" orientation="landscape" r:id="rId1"/>
  <ignoredErrors>
    <ignoredError sqref="F7:F8" unlockedFormula="1"/>
    <ignoredError sqref="K24:K2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C1F1F924D194883C5C86BEC50A50D" ma:contentTypeVersion="7" ma:contentTypeDescription="Create a new document." ma:contentTypeScope="" ma:versionID="6410be47750faa85be206b5c19f90b98">
  <xsd:schema xmlns:xsd="http://www.w3.org/2001/XMLSchema" xmlns:xs="http://www.w3.org/2001/XMLSchema" xmlns:p="http://schemas.microsoft.com/office/2006/metadata/properties" xmlns:ns3="969c5c4a-11c9-42f6-ae37-b0c3a5e8008c" xmlns:ns4="97b53984-4f8e-4e62-b11e-2b42db9202c9" targetNamespace="http://schemas.microsoft.com/office/2006/metadata/properties" ma:root="true" ma:fieldsID="88af8341a6be8966eec5e7fdac0d1309" ns3:_="" ns4:_="">
    <xsd:import namespace="969c5c4a-11c9-42f6-ae37-b0c3a5e8008c"/>
    <xsd:import namespace="97b53984-4f8e-4e62-b11e-2b42db9202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5c4a-11c9-42f6-ae37-b0c3a5e80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3984-4f8e-4e62-b11e-2b42db920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2CDF86-C42E-48D7-AC29-A588D77B9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5c4a-11c9-42f6-ae37-b0c3a5e8008c"/>
    <ds:schemaRef ds:uri="97b53984-4f8e-4e62-b11e-2b42db920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64D9EF-8A3E-4C44-B947-BE93E8F194C9}">
  <ds:schemaRefs>
    <ds:schemaRef ds:uri="http://purl.org/dc/elements/1.1/"/>
    <ds:schemaRef ds:uri="http://schemas.openxmlformats.org/package/2006/metadata/core-properties"/>
    <ds:schemaRef ds:uri="969c5c4a-11c9-42f6-ae37-b0c3a5e8008c"/>
    <ds:schemaRef ds:uri="http://purl.org/dc/terms/"/>
    <ds:schemaRef ds:uri="http://schemas.microsoft.com/office/2006/documentManagement/types"/>
    <ds:schemaRef ds:uri="http://schemas.microsoft.com/office/infopath/2007/PartnerControls"/>
    <ds:schemaRef ds:uri="97b53984-4f8e-4e62-b11e-2b42db9202c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E6FD95-BC2D-41DE-9052-0D098B56B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Ongoing Forgiveness Monitoring</vt:lpstr>
      <vt:lpstr>'Ongoing Forgiveness Monitoring'!Print_Area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2020-04-20T13:00:26Z</cp:lastPrinted>
  <dcterms:created xsi:type="dcterms:W3CDTF">2020-03-27T20:47:54Z</dcterms:created>
  <dcterms:modified xsi:type="dcterms:W3CDTF">2020-05-05T22:45:07Z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0x010100347C1F1F924D194883C5C86BEC50A50D</vt:lpwstr>
  </property>
</Properties>
</file>